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50" activeTab="2"/>
  </bookViews>
  <sheets>
    <sheet name="info" sheetId="2" r:id="rId1"/>
    <sheet name="data-plant" sheetId="1" r:id="rId2"/>
    <sheet name="data-lci" sheetId="4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42" i="4" l="1"/>
  <c r="O42" i="4"/>
  <c r="N42" i="4"/>
  <c r="T41" i="4"/>
  <c r="P41" i="4"/>
  <c r="O41" i="4"/>
  <c r="N41" i="4"/>
  <c r="X39" i="4"/>
  <c r="Q39" i="4"/>
  <c r="P39" i="4"/>
  <c r="O39" i="4"/>
  <c r="N39" i="4"/>
  <c r="R38" i="4"/>
  <c r="P38" i="4"/>
  <c r="O38" i="4"/>
  <c r="N38" i="4"/>
  <c r="P37" i="4"/>
  <c r="O37" i="4"/>
  <c r="N37" i="4"/>
  <c r="X36" i="4"/>
  <c r="R36" i="4"/>
  <c r="Q36" i="4"/>
  <c r="P36" i="4"/>
  <c r="O36" i="4"/>
  <c r="N36" i="4"/>
  <c r="P35" i="4"/>
  <c r="O35" i="4"/>
  <c r="N35" i="4"/>
  <c r="X34" i="4"/>
  <c r="W34" i="4"/>
  <c r="V34" i="4"/>
  <c r="P34" i="4"/>
  <c r="O34" i="4"/>
  <c r="N34" i="4"/>
  <c r="R32" i="4"/>
  <c r="Q32" i="4"/>
  <c r="P32" i="4"/>
  <c r="O32" i="4"/>
  <c r="N32" i="4"/>
  <c r="T31" i="4"/>
  <c r="P31" i="4"/>
  <c r="O31" i="4"/>
  <c r="N31" i="4"/>
  <c r="X30" i="4"/>
  <c r="W30" i="4"/>
  <c r="S30" i="4"/>
  <c r="Q30" i="4"/>
  <c r="P30" i="4"/>
  <c r="O30" i="4"/>
  <c r="N30" i="4"/>
  <c r="W29" i="4"/>
  <c r="V29" i="4"/>
  <c r="U29" i="4"/>
  <c r="T29" i="4"/>
  <c r="S29" i="4"/>
  <c r="R29" i="4"/>
  <c r="Q29" i="4"/>
  <c r="P29" i="4"/>
  <c r="O29" i="4"/>
  <c r="N29" i="4"/>
  <c r="X27" i="4"/>
  <c r="X41" i="4" s="1"/>
  <c r="W27" i="4"/>
  <c r="W37" i="4" s="1"/>
  <c r="V27" i="4"/>
  <c r="V30" i="4" s="1"/>
  <c r="U27" i="4"/>
  <c r="U30" i="4" s="1"/>
  <c r="T27" i="4"/>
  <c r="T30" i="4" s="1"/>
  <c r="S27" i="4"/>
  <c r="S41" i="4" s="1"/>
  <c r="R27" i="4"/>
  <c r="R41" i="4" s="1"/>
  <c r="Q27" i="4"/>
  <c r="Q41" i="4" s="1"/>
  <c r="W24" i="4"/>
  <c r="V24" i="4"/>
  <c r="U24" i="4"/>
  <c r="Q24" i="4"/>
  <c r="W21" i="4"/>
  <c r="V21" i="4"/>
  <c r="U21" i="4"/>
  <c r="K21" i="4"/>
  <c r="J21" i="4"/>
  <c r="W14" i="4" s="1"/>
  <c r="W39" i="4" s="1"/>
  <c r="I21" i="4"/>
  <c r="V14" i="4" s="1"/>
  <c r="V39" i="4" s="1"/>
  <c r="H21" i="4"/>
  <c r="U14" i="4" s="1"/>
  <c r="U39" i="4" s="1"/>
  <c r="F21" i="4"/>
  <c r="D21" i="4"/>
  <c r="K19" i="4"/>
  <c r="J19" i="4"/>
  <c r="I19" i="4"/>
  <c r="H19" i="4"/>
  <c r="G19" i="4"/>
  <c r="F19" i="4"/>
  <c r="E19" i="4"/>
  <c r="D19" i="4"/>
  <c r="X14" i="4"/>
  <c r="T14" i="4"/>
  <c r="T39" i="4" s="1"/>
  <c r="S14" i="4"/>
  <c r="S39" i="4" s="1"/>
  <c r="R14" i="4"/>
  <c r="R39" i="4" s="1"/>
  <c r="Q14" i="4"/>
  <c r="X13" i="4"/>
  <c r="X38" i="4" s="1"/>
  <c r="W13" i="4"/>
  <c r="W38" i="4" s="1"/>
  <c r="V13" i="4"/>
  <c r="V38" i="4" s="1"/>
  <c r="U13" i="4"/>
  <c r="U38" i="4" s="1"/>
  <c r="T13" i="4"/>
  <c r="T38" i="4" s="1"/>
  <c r="S13" i="4"/>
  <c r="S38" i="4" s="1"/>
  <c r="R13" i="4"/>
  <c r="Q13" i="4"/>
  <c r="Q38" i="4" s="1"/>
  <c r="X12" i="4"/>
  <c r="X37" i="4" s="1"/>
  <c r="W12" i="4"/>
  <c r="V12" i="4"/>
  <c r="U12" i="4"/>
  <c r="T12" i="4"/>
  <c r="T37" i="4" s="1"/>
  <c r="S12" i="4"/>
  <c r="S37" i="4" s="1"/>
  <c r="R12" i="4"/>
  <c r="R37" i="4" s="1"/>
  <c r="Q12" i="4"/>
  <c r="Q37" i="4" s="1"/>
  <c r="X11" i="4"/>
  <c r="W11" i="4"/>
  <c r="W36" i="4" s="1"/>
  <c r="V11" i="4"/>
  <c r="V36" i="4" s="1"/>
  <c r="U11" i="4"/>
  <c r="U36" i="4" s="1"/>
  <c r="T11" i="4"/>
  <c r="T36" i="4" s="1"/>
  <c r="S11" i="4"/>
  <c r="S36" i="4" s="1"/>
  <c r="R11" i="4"/>
  <c r="Q11" i="4"/>
  <c r="X10" i="4"/>
  <c r="X35" i="4" s="1"/>
  <c r="W10" i="4"/>
  <c r="W35" i="4" s="1"/>
  <c r="V10" i="4"/>
  <c r="V35" i="4" s="1"/>
  <c r="U10" i="4"/>
  <c r="U35" i="4" s="1"/>
  <c r="T10" i="4"/>
  <c r="T35" i="4" s="1"/>
  <c r="S10" i="4"/>
  <c r="S35" i="4" s="1"/>
  <c r="R10" i="4"/>
  <c r="R35" i="4" s="1"/>
  <c r="Q10" i="4"/>
  <c r="Q35" i="4" s="1"/>
  <c r="X9" i="4"/>
  <c r="X20" i="4" s="1"/>
  <c r="W9" i="4"/>
  <c r="W20" i="4" s="1"/>
  <c r="V9" i="4"/>
  <c r="V20" i="4" s="1"/>
  <c r="U9" i="4"/>
  <c r="U34" i="4" s="1"/>
  <c r="T9" i="4"/>
  <c r="T34" i="4" s="1"/>
  <c r="S9" i="4"/>
  <c r="S20" i="4" s="1"/>
  <c r="R9" i="4"/>
  <c r="R20" i="4" s="1"/>
  <c r="Q9" i="4"/>
  <c r="Q20" i="4" s="1"/>
  <c r="X7" i="4"/>
  <c r="X32" i="4" s="1"/>
  <c r="W7" i="4"/>
  <c r="W32" i="4" s="1"/>
  <c r="V7" i="4"/>
  <c r="V32" i="4" s="1"/>
  <c r="U7" i="4"/>
  <c r="U32" i="4" s="1"/>
  <c r="T7" i="4"/>
  <c r="T32" i="4" s="1"/>
  <c r="S7" i="4"/>
  <c r="S32" i="4" s="1"/>
  <c r="R7" i="4"/>
  <c r="Q7" i="4"/>
  <c r="X6" i="4"/>
  <c r="X31" i="4" s="1"/>
  <c r="W6" i="4"/>
  <c r="W31" i="4" s="1"/>
  <c r="V6" i="4"/>
  <c r="U6" i="4"/>
  <c r="U31" i="4" s="1"/>
  <c r="T6" i="4"/>
  <c r="T21" i="4" s="1"/>
  <c r="S6" i="4"/>
  <c r="S31" i="4" s="1"/>
  <c r="R6" i="4"/>
  <c r="R31" i="4" s="1"/>
  <c r="Q6" i="4"/>
  <c r="Q31" i="4" s="1"/>
  <c r="X4" i="4"/>
  <c r="X29" i="4" s="1"/>
  <c r="V22" i="4" l="1"/>
  <c r="W22" i="4"/>
  <c r="V37" i="4"/>
  <c r="U41" i="4"/>
  <c r="T20" i="4"/>
  <c r="T22" i="4" s="1"/>
  <c r="V41" i="4"/>
  <c r="V17" i="4"/>
  <c r="V42" i="4" s="1"/>
  <c r="X21" i="4"/>
  <c r="X22" i="4" s="1"/>
  <c r="X24" i="4"/>
  <c r="R30" i="4"/>
  <c r="Q34" i="4"/>
  <c r="W41" i="4"/>
  <c r="U17" i="4"/>
  <c r="U42" i="4" s="1"/>
  <c r="W17" i="4"/>
  <c r="W42" i="4" s="1"/>
  <c r="Q21" i="4"/>
  <c r="Q22" i="4" s="1"/>
  <c r="R34" i="4"/>
  <c r="S17" i="4"/>
  <c r="S42" i="4" s="1"/>
  <c r="U37" i="4"/>
  <c r="V31" i="4"/>
  <c r="X17" i="4"/>
  <c r="X42" i="4" s="1"/>
  <c r="R21" i="4"/>
  <c r="R22" i="4" s="1"/>
  <c r="R24" i="4"/>
  <c r="S34" i="4"/>
  <c r="T17" i="4"/>
  <c r="T42" i="4" s="1"/>
  <c r="U20" i="4"/>
  <c r="U22" i="4" s="1"/>
  <c r="Q17" i="4"/>
  <c r="Q42" i="4" s="1"/>
  <c r="S21" i="4"/>
  <c r="S22" i="4" s="1"/>
  <c r="S24" i="4"/>
  <c r="R17" i="4"/>
  <c r="R42" i="4" s="1"/>
  <c r="T24" i="4"/>
</calcChain>
</file>

<file path=xl/sharedStrings.xml><?xml version="1.0" encoding="utf-8"?>
<sst xmlns="http://schemas.openxmlformats.org/spreadsheetml/2006/main" count="169" uniqueCount="130">
  <si>
    <t>Name</t>
  </si>
  <si>
    <t>Author</t>
  </si>
  <si>
    <t>Elias Azzi</t>
  </si>
  <si>
    <t>Contact</t>
  </si>
  <si>
    <t>eazzi@kth.se</t>
  </si>
  <si>
    <t>Date</t>
  </si>
  <si>
    <t>Content description</t>
  </si>
  <si>
    <t>References</t>
  </si>
  <si>
    <t>2-pyrolysis-technosphere-inputs.xlsx</t>
  </si>
  <si>
    <t>Inputs of infrastructure and consumables (technosphere inputs) for the operation of various pyrolysis reactors,  scaled for 1 kg of biochar produced.
Plant A:
Plant B:
Plant C:
Plant D:
Sheet "data-plant" contains
Sheet "data-lci" contains</t>
  </si>
  <si>
    <t>Reactor name</t>
  </si>
  <si>
    <t>Pyreg1500</t>
  </si>
  <si>
    <t>BioGreen</t>
  </si>
  <si>
    <t>MPP40</t>
  </si>
  <si>
    <t>Pyreg500</t>
  </si>
  <si>
    <t>BioMaCon160</t>
  </si>
  <si>
    <t>BioMaCon400</t>
  </si>
  <si>
    <t>Unit</t>
  </si>
  <si>
    <t>Reactor lifetime</t>
  </si>
  <si>
    <t>years</t>
  </si>
  <si>
    <t>Biochar production</t>
  </si>
  <si>
    <t>t yr-1</t>
  </si>
  <si>
    <t>Infrastructure factor</t>
  </si>
  <si>
    <t>unit kg-1 biochar</t>
  </si>
  <si>
    <t>Transport distance, road</t>
  </si>
  <si>
    <t>km</t>
  </si>
  <si>
    <t>Transport distance, ship</t>
  </si>
  <si>
    <t>Reactor weight</t>
  </si>
  <si>
    <t>t</t>
  </si>
  <si>
    <t>Footprint</t>
  </si>
  <si>
    <t>m2</t>
  </si>
  <si>
    <t>Comment</t>
  </si>
  <si>
    <t>assumed</t>
  </si>
  <si>
    <t>calculated</t>
  </si>
  <si>
    <t>data from manufacturers</t>
  </si>
  <si>
    <t>data from manufacturers or estimated</t>
  </si>
  <si>
    <t>from manufacturer location to Uppsala, Sweden</t>
  </si>
  <si>
    <t>data from manufacturers - used to estimated the requirements for reactor manufacturing and disposal, based on existing data in ecoivent</t>
  </si>
  <si>
    <t>&gt;&gt; based on SI equations, for pyrolysis operation, including drying, pyrolysis and syngas combustion</t>
  </si>
  <si>
    <t>Parameters</t>
  </si>
  <si>
    <t>Supply chains</t>
  </si>
  <si>
    <t>Process exchanges, scaled for 1 kg of biochar produced</t>
  </si>
  <si>
    <t>wps</t>
  </si>
  <si>
    <t>wpe</t>
  </si>
  <si>
    <t>gws</t>
  </si>
  <si>
    <t>gwe</t>
  </si>
  <si>
    <t>lrs</t>
  </si>
  <si>
    <t>lrm</t>
  </si>
  <si>
    <t>wls</t>
  </si>
  <si>
    <t>Exchange</t>
  </si>
  <si>
    <t>Symbol</t>
  </si>
  <si>
    <t>WP-S</t>
  </si>
  <si>
    <t>WP-E</t>
  </si>
  <si>
    <t>GW-S</t>
  </si>
  <si>
    <t>GW-E</t>
  </si>
  <si>
    <t>LR-S</t>
  </si>
  <si>
    <t>LR-M</t>
  </si>
  <si>
    <t>WL-S</t>
  </si>
  <si>
    <t>WP-S-II</t>
  </si>
  <si>
    <t>Biochar produced, dry</t>
  </si>
  <si>
    <t>m_bc_dry</t>
  </si>
  <si>
    <t>kg</t>
  </si>
  <si>
    <t>Lower heating value of the biomass, dry</t>
  </si>
  <si>
    <t>LHV_bio_dry</t>
  </si>
  <si>
    <t>MJ/kg</t>
  </si>
  <si>
    <t>Electricity produced</t>
  </si>
  <si>
    <t>o_e</t>
  </si>
  <si>
    <t>kWh</t>
  </si>
  <si>
    <t>Moisture content of the biomass as received</t>
  </si>
  <si>
    <t>w</t>
  </si>
  <si>
    <t>%</t>
  </si>
  <si>
    <t>District heat produced</t>
  </si>
  <si>
    <t>o_dh</t>
  </si>
  <si>
    <t>MJ</t>
  </si>
  <si>
    <t>Target moisture content after drying</t>
  </si>
  <si>
    <t>w_d</t>
  </si>
  <si>
    <t>Specific heat for drying machine</t>
  </si>
  <si>
    <t>h_d</t>
  </si>
  <si>
    <t>MJ/kg w</t>
  </si>
  <si>
    <t>Biomass consumed, dry</t>
  </si>
  <si>
    <t>m_bio_dry</t>
  </si>
  <si>
    <t>Electricity during drying, for fans and co</t>
  </si>
  <si>
    <t>e_d</t>
  </si>
  <si>
    <t>kWh/kg w</t>
  </si>
  <si>
    <t>Process electricity, heating</t>
  </si>
  <si>
    <t>i_e</t>
  </si>
  <si>
    <t>Fraction of drying heat recovered as district heat</t>
  </si>
  <si>
    <t>r_d</t>
  </si>
  <si>
    <t>Process electricity, operation</t>
  </si>
  <si>
    <t>i_e,p</t>
  </si>
  <si>
    <t>Lower heating value of the biochar, dry</t>
  </si>
  <si>
    <t>LHV_bc_dry</t>
  </si>
  <si>
    <t>Drying electricity, drying</t>
  </si>
  <si>
    <t>i_e,d</t>
  </si>
  <si>
    <t>Biochar yield, dry to dry mass</t>
  </si>
  <si>
    <t>y_bc</t>
  </si>
  <si>
    <t>Quenching water</t>
  </si>
  <si>
    <t>q_w</t>
  </si>
  <si>
    <t>Electricity input to for pyrolysis heating</t>
  </si>
  <si>
    <t>i_el</t>
  </si>
  <si>
    <t>kWh/kg bc</t>
  </si>
  <si>
    <t>Start-up LPG fuel</t>
  </si>
  <si>
    <t>i_f</t>
  </si>
  <si>
    <t>Biomass ash content</t>
  </si>
  <si>
    <t>ash</t>
  </si>
  <si>
    <t>Fraction of ash content recovered after cyclones</t>
  </si>
  <si>
    <t>f_fly</t>
  </si>
  <si>
    <t>M&amp;D of reactor</t>
  </si>
  <si>
    <t>md</t>
  </si>
  <si>
    <t>unit</t>
  </si>
  <si>
    <t>Boiler heat efficiency, as percent enthalpy of syngas</t>
  </si>
  <si>
    <t>eta_h</t>
  </si>
  <si>
    <t>Ash to disposal</t>
  </si>
  <si>
    <t>Power to heat ratio</t>
  </si>
  <si>
    <t>alpha</t>
  </si>
  <si>
    <t>Total boiler-turbine efficiency (calc)</t>
  </si>
  <si>
    <t>eta_T</t>
  </si>
  <si>
    <t>Checks - Energy balance verifications</t>
  </si>
  <si>
    <t>kg w / kg bc</t>
  </si>
  <si>
    <t>E_in</t>
  </si>
  <si>
    <t>kg fuel / kg bc</t>
  </si>
  <si>
    <t>E_out</t>
  </si>
  <si>
    <t>Electricity input for pyrolysis operation</t>
  </si>
  <si>
    <t>i_elp</t>
  </si>
  <si>
    <t>Overall_efficiency</t>
  </si>
  <si>
    <t>Sum_process_elec</t>
  </si>
  <si>
    <t>Re-scaling: from 1 kg of biochar to …</t>
  </si>
  <si>
    <t>Define your own conversion factor, and the table below will display the re-scaled value</t>
  </si>
  <si>
    <t>Conversion factor</t>
  </si>
  <si>
    <t>kg bio / kg bc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</si>
</sst>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0.0000"/>
    <numFmt numFmtId="166" formatCode="0.000"/>
  </numFmts>
  <fonts count="5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3" fillId="0" borderId="0" xfId="0" applyFont="1" applyAlignment="1">
      <alignment horizontal="right" vertical="top"/>
    </xf>
    <xf numFmtId="0" fontId="0" fillId="0" borderId="0" xfId="0" applyAlignment="1">
      <alignment horizontal="left" vertical="top"/>
    </xf>
    <xf numFmtId="0" fontId="4" fillId="0" borderId="0" xfId="2" applyAlignment="1">
      <alignment horizontal="left" vertical="top"/>
    </xf>
    <xf numFmtId="14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 wrapText="1"/>
    </xf>
    <xf numFmtId="0" fontId="0" fillId="0" borderId="0" xfId="0" applyAlignment="1">
      <alignment horizontal="right" vertical="top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0" xfId="0" applyAlignment="1">
      <alignment horizontal="left"/>
    </xf>
    <xf numFmtId="1" fontId="0" fillId="0" borderId="0" xfId="0" applyNumberFormat="1"/>
    <xf numFmtId="11" fontId="0" fillId="0" borderId="0" xfId="0" applyNumberFormat="1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164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0" fontId="0" fillId="2" borderId="0" xfId="0" applyFill="1" applyAlignment="1">
      <alignment horizontal="right"/>
    </xf>
    <xf numFmtId="2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9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9" fontId="0" fillId="0" borderId="0" xfId="1" applyFont="1" applyAlignment="1">
      <alignment horizontal="center"/>
    </xf>
    <xf numFmtId="1" fontId="0" fillId="0" borderId="0" xfId="0" applyNumberFormat="1" applyAlignment="1">
      <alignment horizontal="center"/>
    </xf>
    <xf numFmtId="10" fontId="0" fillId="0" borderId="0" xfId="1" applyNumberFormat="1" applyFont="1" applyAlignment="1">
      <alignment horizontal="center"/>
    </xf>
    <xf numFmtId="165" fontId="0" fillId="0" borderId="0" xfId="0" applyNumberFormat="1"/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2" fontId="2" fillId="0" borderId="0" xfId="0" applyNumberFormat="1" applyFont="1"/>
    <xf numFmtId="166" fontId="0" fillId="0" borderId="0" xfId="0" applyNumberFormat="1" applyAlignment="1">
      <alignment horizontal="center"/>
    </xf>
  </cellXfs>
  <cellStyles count="3">
    <cellStyle name="Hyperlink" xfId="2" builtinId="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eazzi@kth.se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9"/>
  <sheetViews>
    <sheetView workbookViewId="0">
      <selection activeCell="C7" sqref="C7"/>
    </sheetView>
  </sheetViews>
  <sheetFormatPr defaultRowHeight="14" x14ac:dyDescent="0.3"/>
  <cols>
    <col min="1" max="1" width="6.75" customWidth="1"/>
    <col min="2" max="2" width="23" style="6" customWidth="1"/>
    <col min="3" max="3" width="77.08203125" style="2" customWidth="1"/>
  </cols>
  <sheetData>
    <row r="2" spans="2:3" x14ac:dyDescent="0.3">
      <c r="B2" s="1" t="s">
        <v>0</v>
      </c>
      <c r="C2" s="2" t="s">
        <v>8</v>
      </c>
    </row>
    <row r="3" spans="2:3" x14ac:dyDescent="0.3">
      <c r="B3" s="1" t="s">
        <v>1</v>
      </c>
      <c r="C3" s="2" t="s">
        <v>2</v>
      </c>
    </row>
    <row r="4" spans="2:3" x14ac:dyDescent="0.3">
      <c r="B4" s="1" t="s">
        <v>3</v>
      </c>
      <c r="C4" s="3" t="s">
        <v>4</v>
      </c>
    </row>
    <row r="5" spans="2:3" x14ac:dyDescent="0.3">
      <c r="B5" s="1" t="s">
        <v>5</v>
      </c>
      <c r="C5" s="4">
        <v>44546</v>
      </c>
    </row>
    <row r="7" spans="2:3" ht="353" customHeight="1" x14ac:dyDescent="0.3">
      <c r="B7" s="1" t="s">
        <v>6</v>
      </c>
      <c r="C7" s="5" t="s">
        <v>9</v>
      </c>
    </row>
    <row r="9" spans="2:3" x14ac:dyDescent="0.3">
      <c r="B9" s="1" t="s">
        <v>7</v>
      </c>
    </row>
  </sheetData>
  <hyperlinks>
    <hyperlink ref="C4" r:id="rId1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0"/>
  <sheetViews>
    <sheetView workbookViewId="0">
      <selection activeCell="J10" sqref="J10"/>
    </sheetView>
  </sheetViews>
  <sheetFormatPr defaultRowHeight="14" x14ac:dyDescent="0.3"/>
  <cols>
    <col min="2" max="2" width="13.1640625" customWidth="1"/>
    <col min="3" max="3" width="13.75" customWidth="1"/>
    <col min="4" max="7" width="12.1640625" customWidth="1"/>
    <col min="8" max="8" width="13.58203125" customWidth="1"/>
    <col min="9" max="9" width="15.1640625" customWidth="1"/>
    <col min="10" max="10" width="27.58203125" customWidth="1"/>
  </cols>
  <sheetData>
    <row r="3" spans="2:10" x14ac:dyDescent="0.3">
      <c r="B3" s="7" t="s">
        <v>10</v>
      </c>
      <c r="C3" s="8" t="s">
        <v>17</v>
      </c>
      <c r="D3" s="8" t="s">
        <v>11</v>
      </c>
      <c r="E3" s="8" t="s">
        <v>12</v>
      </c>
      <c r="F3" s="8" t="s">
        <v>13</v>
      </c>
      <c r="G3" s="8" t="s">
        <v>14</v>
      </c>
      <c r="H3" s="8" t="s">
        <v>15</v>
      </c>
      <c r="I3" s="8" t="s">
        <v>16</v>
      </c>
      <c r="J3" s="8" t="s">
        <v>31</v>
      </c>
    </row>
    <row r="4" spans="2:10" x14ac:dyDescent="0.3">
      <c r="B4" s="7" t="s">
        <v>18</v>
      </c>
      <c r="C4" s="9" t="s">
        <v>19</v>
      </c>
      <c r="D4">
        <v>20</v>
      </c>
      <c r="E4">
        <v>20</v>
      </c>
      <c r="F4">
        <v>20</v>
      </c>
      <c r="G4">
        <v>20</v>
      </c>
      <c r="H4">
        <v>20</v>
      </c>
      <c r="I4">
        <v>20</v>
      </c>
      <c r="J4" t="s">
        <v>32</v>
      </c>
    </row>
    <row r="5" spans="2:10" x14ac:dyDescent="0.3">
      <c r="B5" s="7" t="s">
        <v>20</v>
      </c>
      <c r="C5" s="9" t="s">
        <v>21</v>
      </c>
      <c r="D5">
        <v>550</v>
      </c>
      <c r="E5">
        <v>1680</v>
      </c>
      <c r="F5">
        <v>1500</v>
      </c>
      <c r="G5">
        <v>190</v>
      </c>
      <c r="H5" s="10">
        <v>72.75</v>
      </c>
      <c r="I5" s="10">
        <v>413.25</v>
      </c>
      <c r="J5" t="s">
        <v>34</v>
      </c>
    </row>
    <row r="6" spans="2:10" x14ac:dyDescent="0.3">
      <c r="B6" s="7" t="s">
        <v>22</v>
      </c>
      <c r="C6" s="9" t="s">
        <v>23</v>
      </c>
      <c r="D6" s="11">
        <v>9.0909090909090915E-8</v>
      </c>
      <c r="E6" s="11">
        <v>2.9761904761904761E-8</v>
      </c>
      <c r="F6" s="11">
        <v>3.3333333333333334E-8</v>
      </c>
      <c r="G6" s="11">
        <v>2.6315789473684208E-7</v>
      </c>
      <c r="H6" s="11">
        <v>6.8728522336769758E-7</v>
      </c>
      <c r="I6" s="11">
        <v>1.2099213551119178E-7</v>
      </c>
      <c r="J6" t="s">
        <v>33</v>
      </c>
    </row>
    <row r="7" spans="2:10" x14ac:dyDescent="0.3">
      <c r="B7" s="7" t="s">
        <v>24</v>
      </c>
      <c r="C7" s="9" t="s">
        <v>25</v>
      </c>
      <c r="D7" s="10">
        <v>1200</v>
      </c>
      <c r="E7" s="10">
        <v>1200</v>
      </c>
      <c r="F7" s="10">
        <v>450</v>
      </c>
      <c r="G7" s="10">
        <v>1200</v>
      </c>
      <c r="H7" s="10">
        <v>1200</v>
      </c>
      <c r="I7" s="10">
        <v>1200</v>
      </c>
      <c r="J7" t="s">
        <v>36</v>
      </c>
    </row>
    <row r="8" spans="2:10" x14ac:dyDescent="0.3">
      <c r="B8" s="7" t="s">
        <v>26</v>
      </c>
      <c r="C8" s="9" t="s">
        <v>25</v>
      </c>
      <c r="D8" s="10">
        <v>0</v>
      </c>
      <c r="E8" s="10">
        <v>0</v>
      </c>
      <c r="F8" s="10">
        <v>22880</v>
      </c>
      <c r="G8" s="10">
        <v>0</v>
      </c>
      <c r="H8" s="10">
        <v>0</v>
      </c>
      <c r="I8" s="10">
        <v>0</v>
      </c>
      <c r="J8" t="s">
        <v>36</v>
      </c>
    </row>
    <row r="9" spans="2:10" x14ac:dyDescent="0.3">
      <c r="B9" s="7" t="s">
        <v>27</v>
      </c>
      <c r="C9" s="9" t="s">
        <v>28</v>
      </c>
      <c r="D9" s="10">
        <v>60</v>
      </c>
      <c r="E9" s="10">
        <v>35</v>
      </c>
      <c r="F9" s="10">
        <v>18</v>
      </c>
      <c r="G9" s="10">
        <v>18</v>
      </c>
      <c r="H9" s="10">
        <v>5.5620000000000003</v>
      </c>
      <c r="I9" s="10">
        <v>17.600000000000001</v>
      </c>
      <c r="J9" t="s">
        <v>37</v>
      </c>
    </row>
    <row r="10" spans="2:10" x14ac:dyDescent="0.3">
      <c r="B10" s="7" t="s">
        <v>29</v>
      </c>
      <c r="C10" s="9" t="s">
        <v>30</v>
      </c>
      <c r="D10" s="10">
        <v>68.5</v>
      </c>
      <c r="E10" s="10">
        <v>115.83</v>
      </c>
      <c r="F10" s="10">
        <v>17.553599999999999</v>
      </c>
      <c r="G10" s="10">
        <v>36</v>
      </c>
      <c r="H10" s="10">
        <v>2.5</v>
      </c>
      <c r="I10" s="10">
        <v>4.3499999999999996</v>
      </c>
      <c r="J10" t="s">
        <v>35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2"/>
  <sheetViews>
    <sheetView tabSelected="1" zoomScale="85" zoomScaleNormal="85" workbookViewId="0">
      <selection activeCell="A41" sqref="A41"/>
    </sheetView>
  </sheetViews>
  <sheetFormatPr defaultRowHeight="14" x14ac:dyDescent="0.3"/>
  <cols>
    <col min="1" max="1" width="41.83203125" customWidth="1"/>
    <col min="2" max="2" width="13.4140625" customWidth="1"/>
    <col min="3" max="3" width="12.33203125" customWidth="1"/>
    <col min="4" max="4" width="10.4140625" customWidth="1"/>
    <col min="14" max="14" width="15.9140625" customWidth="1"/>
    <col min="15" max="15" width="13" customWidth="1"/>
    <col min="16" max="16" width="14.08203125" customWidth="1"/>
  </cols>
  <sheetData>
    <row r="1" spans="1:24" x14ac:dyDescent="0.3">
      <c r="A1" s="12" t="s">
        <v>38</v>
      </c>
    </row>
    <row r="3" spans="1:24" x14ac:dyDescent="0.3">
      <c r="A3" s="13" t="s">
        <v>39</v>
      </c>
      <c r="D3" s="14" t="s">
        <v>40</v>
      </c>
      <c r="E3" s="14"/>
      <c r="F3" s="14"/>
      <c r="G3" s="14"/>
      <c r="H3" s="14"/>
      <c r="I3" s="14"/>
      <c r="J3" s="14"/>
      <c r="N3" s="15" t="s">
        <v>41</v>
      </c>
      <c r="O3" s="16"/>
      <c r="P3" s="16"/>
      <c r="Q3" s="14" t="s">
        <v>40</v>
      </c>
      <c r="R3" s="14"/>
      <c r="S3" s="14"/>
      <c r="T3" s="14"/>
      <c r="U3" s="14"/>
      <c r="V3" s="14"/>
      <c r="W3" s="14"/>
    </row>
    <row r="4" spans="1:24" x14ac:dyDescent="0.3">
      <c r="A4" s="13"/>
      <c r="D4" s="8" t="s">
        <v>42</v>
      </c>
      <c r="E4" s="8" t="s">
        <v>43</v>
      </c>
      <c r="F4" s="8" t="s">
        <v>44</v>
      </c>
      <c r="G4" s="8" t="s">
        <v>45</v>
      </c>
      <c r="H4" s="8" t="s">
        <v>46</v>
      </c>
      <c r="I4" s="8" t="s">
        <v>47</v>
      </c>
      <c r="J4" s="8" t="s">
        <v>48</v>
      </c>
      <c r="N4" s="8" t="s">
        <v>49</v>
      </c>
      <c r="O4" s="8" t="s">
        <v>50</v>
      </c>
      <c r="P4" s="8" t="s">
        <v>17</v>
      </c>
      <c r="Q4" s="8" t="s">
        <v>51</v>
      </c>
      <c r="R4" s="8" t="s">
        <v>52</v>
      </c>
      <c r="S4" s="8" t="s">
        <v>53</v>
      </c>
      <c r="T4" s="8" t="s">
        <v>54</v>
      </c>
      <c r="U4" s="8" t="s">
        <v>55</v>
      </c>
      <c r="V4" s="8" t="s">
        <v>56</v>
      </c>
      <c r="W4" s="8" t="s">
        <v>57</v>
      </c>
      <c r="X4" s="8" t="str">
        <f>K5</f>
        <v>WP-S-II</v>
      </c>
    </row>
    <row r="5" spans="1:24" x14ac:dyDescent="0.3">
      <c r="A5" s="8" t="s">
        <v>0</v>
      </c>
      <c r="B5" s="8" t="s">
        <v>50</v>
      </c>
      <c r="C5" s="8" t="s">
        <v>17</v>
      </c>
      <c r="D5" s="8" t="s">
        <v>51</v>
      </c>
      <c r="E5" s="8" t="s">
        <v>52</v>
      </c>
      <c r="F5" s="8" t="s">
        <v>53</v>
      </c>
      <c r="G5" s="8" t="s">
        <v>54</v>
      </c>
      <c r="H5" s="8" t="s">
        <v>55</v>
      </c>
      <c r="I5" s="8" t="s">
        <v>56</v>
      </c>
      <c r="J5" s="8" t="s">
        <v>57</v>
      </c>
      <c r="K5" s="8" t="s">
        <v>58</v>
      </c>
      <c r="N5" s="17" t="s">
        <v>59</v>
      </c>
      <c r="O5" s="16" t="s">
        <v>60</v>
      </c>
      <c r="P5" s="16" t="s">
        <v>61</v>
      </c>
      <c r="Q5" s="18">
        <v>1</v>
      </c>
      <c r="R5" s="18">
        <v>1</v>
      </c>
      <c r="S5" s="18">
        <v>1</v>
      </c>
      <c r="T5" s="18">
        <v>1</v>
      </c>
      <c r="U5" s="18">
        <v>1</v>
      </c>
      <c r="V5" s="18">
        <v>1</v>
      </c>
      <c r="W5" s="18">
        <v>1</v>
      </c>
      <c r="X5" s="18">
        <v>1</v>
      </c>
    </row>
    <row r="6" spans="1:24" x14ac:dyDescent="0.3">
      <c r="A6" s="17" t="s">
        <v>62</v>
      </c>
      <c r="B6" s="16" t="s">
        <v>63</v>
      </c>
      <c r="C6" s="16" t="s">
        <v>64</v>
      </c>
      <c r="D6" s="16">
        <v>18.399999999999999</v>
      </c>
      <c r="E6" s="16">
        <v>18.399999999999999</v>
      </c>
      <c r="F6" s="16">
        <v>18.399999999999999</v>
      </c>
      <c r="G6" s="16">
        <v>18.399999999999999</v>
      </c>
      <c r="H6" s="16">
        <v>18.399999999999999</v>
      </c>
      <c r="I6" s="16">
        <v>18.399999999999999</v>
      </c>
      <c r="J6" s="16">
        <v>18.399999999999999</v>
      </c>
      <c r="K6" s="16">
        <v>18.399999999999999</v>
      </c>
      <c r="N6" s="17" t="s">
        <v>65</v>
      </c>
      <c r="O6" s="16" t="s">
        <v>66</v>
      </c>
      <c r="P6" s="16" t="s">
        <v>67</v>
      </c>
      <c r="Q6" s="18">
        <f t="shared" ref="Q6:X6" si="0">D18*D17*(D6/D13+D14*3.6-D12)</f>
        <v>0</v>
      </c>
      <c r="R6" s="18">
        <f t="shared" si="0"/>
        <v>0</v>
      </c>
      <c r="S6" s="18">
        <f t="shared" si="0"/>
        <v>0</v>
      </c>
      <c r="T6" s="18">
        <f t="shared" si="0"/>
        <v>0</v>
      </c>
      <c r="U6" s="18">
        <f t="shared" si="0"/>
        <v>0</v>
      </c>
      <c r="V6" s="18">
        <f t="shared" si="0"/>
        <v>0</v>
      </c>
      <c r="W6" s="18">
        <f t="shared" si="0"/>
        <v>0</v>
      </c>
      <c r="X6" s="18">
        <f t="shared" si="0"/>
        <v>0</v>
      </c>
    </row>
    <row r="7" spans="1:24" x14ac:dyDescent="0.3">
      <c r="A7" s="17" t="s">
        <v>68</v>
      </c>
      <c r="B7" s="16" t="s">
        <v>69</v>
      </c>
      <c r="C7" s="16" t="s">
        <v>70</v>
      </c>
      <c r="D7" s="19">
        <v>0.1</v>
      </c>
      <c r="E7" s="19">
        <v>0.1</v>
      </c>
      <c r="F7" s="19">
        <v>0.5</v>
      </c>
      <c r="G7" s="19">
        <v>0.5</v>
      </c>
      <c r="H7" s="19">
        <v>0.5</v>
      </c>
      <c r="I7" s="19">
        <v>0.5</v>
      </c>
      <c r="J7" s="19">
        <v>0.5</v>
      </c>
      <c r="K7" s="19">
        <v>0.1</v>
      </c>
      <c r="N7" s="20" t="s">
        <v>71</v>
      </c>
      <c r="O7" s="16" t="s">
        <v>72</v>
      </c>
      <c r="P7" s="16" t="s">
        <v>73</v>
      </c>
      <c r="Q7" s="18">
        <f>D17*(D6/D13+D14*3.6-D12)-(1-D11)*D9/D13*(1/(1-D7)-1/(1-D8))</f>
        <v>37.399999999999991</v>
      </c>
      <c r="R7" s="18">
        <f t="shared" ref="R7:X7" si="1">E17*(E6/E13+E14*3.6-E12)-(1-E11)*E9/E13*(1/(1-E7)-1/(1-E8))</f>
        <v>42.204199999999993</v>
      </c>
      <c r="S7" s="18">
        <f t="shared" si="1"/>
        <v>27.266666666666659</v>
      </c>
      <c r="T7" s="18">
        <f t="shared" si="1"/>
        <v>32.07086666666666</v>
      </c>
      <c r="U7" s="18">
        <f t="shared" si="1"/>
        <v>27.266666666666659</v>
      </c>
      <c r="V7" s="18">
        <f t="shared" si="1"/>
        <v>0</v>
      </c>
      <c r="W7" s="18">
        <f t="shared" si="1"/>
        <v>27.266666666666659</v>
      </c>
      <c r="X7" s="18">
        <f t="shared" si="1"/>
        <v>49.316190476190478</v>
      </c>
    </row>
    <row r="8" spans="1:24" x14ac:dyDescent="0.3">
      <c r="A8" s="17" t="s">
        <v>74</v>
      </c>
      <c r="B8" s="16" t="s">
        <v>75</v>
      </c>
      <c r="C8" s="16" t="s">
        <v>70</v>
      </c>
      <c r="D8" s="19">
        <v>0.1</v>
      </c>
      <c r="E8" s="19">
        <v>0.1</v>
      </c>
      <c r="F8" s="19">
        <v>0.1</v>
      </c>
      <c r="G8" s="19">
        <v>0.1</v>
      </c>
      <c r="H8" s="19">
        <v>0.1</v>
      </c>
      <c r="I8" s="19">
        <v>0.5</v>
      </c>
      <c r="J8" s="19">
        <v>0.1</v>
      </c>
      <c r="K8" s="19">
        <v>0.1</v>
      </c>
      <c r="Q8" s="18"/>
      <c r="R8" s="18"/>
      <c r="S8" s="18"/>
      <c r="T8" s="18"/>
      <c r="U8" s="18"/>
      <c r="V8" s="18"/>
      <c r="W8" s="18"/>
      <c r="X8" s="18"/>
    </row>
    <row r="9" spans="1:24" x14ac:dyDescent="0.3">
      <c r="A9" s="17" t="s">
        <v>76</v>
      </c>
      <c r="B9" s="16" t="s">
        <v>77</v>
      </c>
      <c r="C9" s="16" t="s">
        <v>78</v>
      </c>
      <c r="D9" s="16">
        <v>2.85</v>
      </c>
      <c r="E9" s="16">
        <v>2.85</v>
      </c>
      <c r="F9" s="16">
        <v>2.85</v>
      </c>
      <c r="G9" s="16">
        <v>2.85</v>
      </c>
      <c r="H9" s="16">
        <v>2.85</v>
      </c>
      <c r="I9" s="16">
        <v>2.85</v>
      </c>
      <c r="J9" s="16">
        <v>2.85</v>
      </c>
      <c r="K9" s="16">
        <v>2.85</v>
      </c>
      <c r="N9" s="20" t="s">
        <v>79</v>
      </c>
      <c r="O9" s="16" t="s">
        <v>80</v>
      </c>
      <c r="P9" s="16" t="s">
        <v>61</v>
      </c>
      <c r="Q9" s="18">
        <f t="shared" ref="Q9:X9" si="2">1/D13</f>
        <v>4</v>
      </c>
      <c r="R9" s="18">
        <f t="shared" si="2"/>
        <v>4</v>
      </c>
      <c r="S9" s="18">
        <f t="shared" si="2"/>
        <v>4</v>
      </c>
      <c r="T9" s="18">
        <f t="shared" si="2"/>
        <v>4</v>
      </c>
      <c r="U9" s="18">
        <f t="shared" si="2"/>
        <v>4</v>
      </c>
      <c r="V9" s="18">
        <f t="shared" si="2"/>
        <v>4</v>
      </c>
      <c r="W9" s="18">
        <f t="shared" si="2"/>
        <v>4</v>
      </c>
      <c r="X9" s="18">
        <f t="shared" si="2"/>
        <v>4.7619047619047619</v>
      </c>
    </row>
    <row r="10" spans="1:24" x14ac:dyDescent="0.3">
      <c r="A10" s="17" t="s">
        <v>81</v>
      </c>
      <c r="B10" s="16" t="s">
        <v>82</v>
      </c>
      <c r="C10" s="16" t="s">
        <v>83</v>
      </c>
      <c r="D10" s="16">
        <v>0.05</v>
      </c>
      <c r="E10" s="16">
        <v>0.05</v>
      </c>
      <c r="F10" s="16">
        <v>0.05</v>
      </c>
      <c r="G10" s="16">
        <v>0.05</v>
      </c>
      <c r="H10" s="16">
        <v>0.05</v>
      </c>
      <c r="I10" s="16">
        <v>0.05</v>
      </c>
      <c r="J10" s="16">
        <v>0.05</v>
      </c>
      <c r="K10" s="16">
        <v>0.05</v>
      </c>
      <c r="N10" s="20" t="s">
        <v>84</v>
      </c>
      <c r="O10" s="16" t="s">
        <v>85</v>
      </c>
      <c r="P10" s="16" t="s">
        <v>67</v>
      </c>
      <c r="Q10" s="18">
        <f t="shared" ref="Q10:X10" si="3">D14</f>
        <v>0</v>
      </c>
      <c r="R10" s="18">
        <f t="shared" si="3"/>
        <v>1.57</v>
      </c>
      <c r="S10" s="18">
        <f t="shared" si="3"/>
        <v>0</v>
      </c>
      <c r="T10" s="18">
        <f t="shared" si="3"/>
        <v>1.57</v>
      </c>
      <c r="U10" s="18">
        <f t="shared" si="3"/>
        <v>0</v>
      </c>
      <c r="V10" s="18">
        <f t="shared" si="3"/>
        <v>0</v>
      </c>
      <c r="W10" s="18">
        <f t="shared" si="3"/>
        <v>0</v>
      </c>
      <c r="X10" s="18">
        <f t="shared" si="3"/>
        <v>0</v>
      </c>
    </row>
    <row r="11" spans="1:24" x14ac:dyDescent="0.3">
      <c r="A11" s="17" t="s">
        <v>86</v>
      </c>
      <c r="B11" s="16" t="s">
        <v>87</v>
      </c>
      <c r="C11" s="16" t="s">
        <v>70</v>
      </c>
      <c r="D11" s="16">
        <v>0</v>
      </c>
      <c r="E11" s="16">
        <v>0</v>
      </c>
      <c r="F11" s="16">
        <v>0</v>
      </c>
      <c r="G11" s="16">
        <v>0</v>
      </c>
      <c r="H11" s="16">
        <v>0</v>
      </c>
      <c r="I11" s="16">
        <v>0</v>
      </c>
      <c r="J11" s="16">
        <v>0</v>
      </c>
      <c r="K11" s="16">
        <v>0</v>
      </c>
      <c r="N11" s="20" t="s">
        <v>88</v>
      </c>
      <c r="O11" s="16" t="s">
        <v>89</v>
      </c>
      <c r="P11" s="16" t="s">
        <v>67</v>
      </c>
      <c r="Q11" s="18">
        <f>D22</f>
        <v>0.182</v>
      </c>
      <c r="R11" s="18">
        <f t="shared" ref="R11:X11" si="4">E22</f>
        <v>0.182</v>
      </c>
      <c r="S11" s="18">
        <f t="shared" si="4"/>
        <v>0.182</v>
      </c>
      <c r="T11" s="18">
        <f t="shared" si="4"/>
        <v>0.182</v>
      </c>
      <c r="U11" s="18">
        <f t="shared" si="4"/>
        <v>0.182</v>
      </c>
      <c r="V11" s="18">
        <f t="shared" si="4"/>
        <v>0.182</v>
      </c>
      <c r="W11" s="18">
        <f t="shared" si="4"/>
        <v>0.182</v>
      </c>
      <c r="X11" s="18">
        <f t="shared" si="4"/>
        <v>0.182</v>
      </c>
    </row>
    <row r="12" spans="1:24" x14ac:dyDescent="0.3">
      <c r="A12" s="17" t="s">
        <v>90</v>
      </c>
      <c r="B12" s="16" t="s">
        <v>91</v>
      </c>
      <c r="C12" s="16" t="s">
        <v>64</v>
      </c>
      <c r="D12" s="16">
        <v>29.6</v>
      </c>
      <c r="E12" s="16">
        <v>29.6</v>
      </c>
      <c r="F12" s="16">
        <v>29.6</v>
      </c>
      <c r="G12" s="16">
        <v>29.6</v>
      </c>
      <c r="H12" s="16">
        <v>29.6</v>
      </c>
      <c r="I12" s="16">
        <v>29.6</v>
      </c>
      <c r="J12" s="16">
        <v>29.6</v>
      </c>
      <c r="K12" s="16">
        <v>29.6</v>
      </c>
      <c r="N12" s="20" t="s">
        <v>92</v>
      </c>
      <c r="O12" s="16" t="s">
        <v>93</v>
      </c>
      <c r="P12" s="16" t="s">
        <v>67</v>
      </c>
      <c r="Q12" s="18">
        <f t="shared" ref="Q12:X12" si="5">D10/D13*(1/(1-D7)-1/(1-D8))</f>
        <v>0</v>
      </c>
      <c r="R12" s="21">
        <f t="shared" si="5"/>
        <v>0</v>
      </c>
      <c r="S12" s="21">
        <f t="shared" si="5"/>
        <v>0.17777777777777778</v>
      </c>
      <c r="T12" s="21">
        <f t="shared" si="5"/>
        <v>0.17777777777777778</v>
      </c>
      <c r="U12" s="21">
        <f t="shared" si="5"/>
        <v>0.17777777777777778</v>
      </c>
      <c r="V12" s="21">
        <f t="shared" si="5"/>
        <v>0</v>
      </c>
      <c r="W12" s="21">
        <f t="shared" si="5"/>
        <v>0.17777777777777778</v>
      </c>
      <c r="X12" s="21">
        <f t="shared" si="5"/>
        <v>0</v>
      </c>
    </row>
    <row r="13" spans="1:24" x14ac:dyDescent="0.3">
      <c r="A13" s="17" t="s">
        <v>94</v>
      </c>
      <c r="B13" s="16" t="s">
        <v>95</v>
      </c>
      <c r="C13" s="16" t="s">
        <v>70</v>
      </c>
      <c r="D13" s="19">
        <v>0.25</v>
      </c>
      <c r="E13" s="19">
        <v>0.25</v>
      </c>
      <c r="F13" s="19">
        <v>0.25</v>
      </c>
      <c r="G13" s="19">
        <v>0.25</v>
      </c>
      <c r="H13" s="19">
        <v>0.25</v>
      </c>
      <c r="I13" s="19">
        <v>0.25</v>
      </c>
      <c r="J13" s="19">
        <v>0.25</v>
      </c>
      <c r="K13" s="19">
        <v>0.21</v>
      </c>
      <c r="N13" s="17" t="s">
        <v>96</v>
      </c>
      <c r="O13" s="16" t="s">
        <v>97</v>
      </c>
      <c r="P13" s="16" t="s">
        <v>61</v>
      </c>
      <c r="Q13" s="18">
        <f t="shared" ref="Q13:X14" si="6">D20</f>
        <v>1.6</v>
      </c>
      <c r="R13" s="18">
        <f t="shared" si="6"/>
        <v>1.6</v>
      </c>
      <c r="S13" s="18">
        <f t="shared" si="6"/>
        <v>1.6</v>
      </c>
      <c r="T13" s="18">
        <f t="shared" si="6"/>
        <v>1.6</v>
      </c>
      <c r="U13" s="18">
        <f t="shared" si="6"/>
        <v>1.6</v>
      </c>
      <c r="V13" s="18">
        <f t="shared" si="6"/>
        <v>0</v>
      </c>
      <c r="W13" s="18">
        <f t="shared" si="6"/>
        <v>1.6</v>
      </c>
      <c r="X13" s="18">
        <f t="shared" si="6"/>
        <v>1.6</v>
      </c>
    </row>
    <row r="14" spans="1:24" x14ac:dyDescent="0.3">
      <c r="A14" s="17" t="s">
        <v>98</v>
      </c>
      <c r="B14" s="16" t="s">
        <v>99</v>
      </c>
      <c r="C14" s="16" t="s">
        <v>100</v>
      </c>
      <c r="D14" s="16">
        <v>0</v>
      </c>
      <c r="E14" s="16">
        <v>1.57</v>
      </c>
      <c r="F14" s="16">
        <v>0</v>
      </c>
      <c r="G14" s="16">
        <v>1.57</v>
      </c>
      <c r="H14" s="16">
        <v>0</v>
      </c>
      <c r="I14" s="16">
        <v>0</v>
      </c>
      <c r="J14" s="16">
        <v>0</v>
      </c>
      <c r="K14" s="16">
        <v>0</v>
      </c>
      <c r="N14" s="17" t="s">
        <v>101</v>
      </c>
      <c r="O14" s="16" t="s">
        <v>102</v>
      </c>
      <c r="P14" s="16" t="s">
        <v>61</v>
      </c>
      <c r="Q14" s="22">
        <f t="shared" si="6"/>
        <v>2.7000000000000001E-3</v>
      </c>
      <c r="R14" s="22">
        <f t="shared" si="6"/>
        <v>0</v>
      </c>
      <c r="S14" s="22">
        <f t="shared" si="6"/>
        <v>2.7000000000000001E-3</v>
      </c>
      <c r="T14" s="22">
        <f t="shared" si="6"/>
        <v>0</v>
      </c>
      <c r="U14" s="22">
        <f t="shared" si="6"/>
        <v>2.7000000000000001E-3</v>
      </c>
      <c r="V14" s="22">
        <f t="shared" si="6"/>
        <v>2.7000000000000001E-3</v>
      </c>
      <c r="W14" s="22">
        <f t="shared" si="6"/>
        <v>2.7000000000000001E-3</v>
      </c>
      <c r="X14" s="22">
        <f t="shared" si="6"/>
        <v>2.7000000000000001E-3</v>
      </c>
    </row>
    <row r="15" spans="1:24" x14ac:dyDescent="0.3">
      <c r="A15" s="23" t="s">
        <v>103</v>
      </c>
      <c r="B15" s="24" t="s">
        <v>104</v>
      </c>
      <c r="C15" s="24" t="s">
        <v>70</v>
      </c>
      <c r="D15" s="25">
        <v>0.05</v>
      </c>
      <c r="E15" s="25">
        <v>0.05</v>
      </c>
      <c r="F15" s="25">
        <v>0.05</v>
      </c>
      <c r="G15" s="25">
        <v>0.05</v>
      </c>
      <c r="H15" s="25">
        <v>0.05</v>
      </c>
      <c r="I15" s="25">
        <v>0.05</v>
      </c>
      <c r="J15" s="25">
        <v>0.05</v>
      </c>
      <c r="K15" s="25">
        <v>0.05</v>
      </c>
      <c r="P15" s="16"/>
      <c r="Q15" s="22"/>
      <c r="R15" s="18"/>
      <c r="S15" s="18"/>
      <c r="T15" s="18"/>
      <c r="U15" s="18"/>
      <c r="V15" s="18"/>
      <c r="W15" s="18"/>
    </row>
    <row r="16" spans="1:24" x14ac:dyDescent="0.3">
      <c r="A16" s="23" t="s">
        <v>105</v>
      </c>
      <c r="B16" s="24" t="s">
        <v>106</v>
      </c>
      <c r="C16" s="24" t="s">
        <v>70</v>
      </c>
      <c r="D16" s="26">
        <v>5.0000000000000001E-3</v>
      </c>
      <c r="E16" s="26">
        <v>5.0000000000000001E-3</v>
      </c>
      <c r="F16" s="26">
        <v>5.0000000000000001E-3</v>
      </c>
      <c r="G16" s="26">
        <v>5.0000000000000001E-3</v>
      </c>
      <c r="H16" s="26">
        <v>5.0000000000000001E-3</v>
      </c>
      <c r="I16" s="26">
        <v>5.0000000000000001E-3</v>
      </c>
      <c r="J16" s="26">
        <v>5.0000000000000001E-3</v>
      </c>
      <c r="K16" s="26">
        <v>5.0000000000000001E-3</v>
      </c>
      <c r="N16" s="17" t="s">
        <v>107</v>
      </c>
      <c r="O16" s="16" t="s">
        <v>108</v>
      </c>
      <c r="P16" s="16" t="s">
        <v>109</v>
      </c>
      <c r="Q16" s="18"/>
      <c r="R16" s="18"/>
      <c r="S16" s="18"/>
      <c r="T16" s="18"/>
      <c r="U16" s="18"/>
      <c r="V16" s="18"/>
      <c r="W16" s="18"/>
    </row>
    <row r="17" spans="1:24" x14ac:dyDescent="0.3">
      <c r="A17" s="17" t="s">
        <v>110</v>
      </c>
      <c r="B17" s="16" t="s">
        <v>111</v>
      </c>
      <c r="C17" s="16" t="s">
        <v>70</v>
      </c>
      <c r="D17" s="19">
        <v>0.85</v>
      </c>
      <c r="E17" s="19">
        <v>0.85</v>
      </c>
      <c r="F17" s="19">
        <v>0.85</v>
      </c>
      <c r="G17" s="19">
        <v>0.85</v>
      </c>
      <c r="H17" s="19">
        <v>0.85</v>
      </c>
      <c r="I17" s="19">
        <v>0</v>
      </c>
      <c r="J17" s="19">
        <v>0.85</v>
      </c>
      <c r="K17" s="19">
        <v>0.85</v>
      </c>
      <c r="N17" s="17" t="s">
        <v>112</v>
      </c>
      <c r="O17" s="16" t="s">
        <v>104</v>
      </c>
      <c r="P17" s="16" t="s">
        <v>61</v>
      </c>
      <c r="Q17" s="22">
        <f t="shared" ref="Q17:X17" si="7">D15*D16*Q9</f>
        <v>1E-3</v>
      </c>
      <c r="R17" s="22">
        <f t="shared" si="7"/>
        <v>1E-3</v>
      </c>
      <c r="S17" s="22">
        <f t="shared" si="7"/>
        <v>1E-3</v>
      </c>
      <c r="T17" s="22">
        <f t="shared" si="7"/>
        <v>1E-3</v>
      </c>
      <c r="U17" s="22">
        <f t="shared" si="7"/>
        <v>1E-3</v>
      </c>
      <c r="V17" s="22">
        <f t="shared" si="7"/>
        <v>1E-3</v>
      </c>
      <c r="W17" s="22">
        <f t="shared" si="7"/>
        <v>1E-3</v>
      </c>
      <c r="X17" s="22">
        <f t="shared" si="7"/>
        <v>1.1904761904761906E-3</v>
      </c>
    </row>
    <row r="18" spans="1:24" x14ac:dyDescent="0.3">
      <c r="A18" s="17" t="s">
        <v>113</v>
      </c>
      <c r="B18" s="16" t="s">
        <v>114</v>
      </c>
      <c r="C18" s="16" t="s">
        <v>70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</row>
    <row r="19" spans="1:24" x14ac:dyDescent="0.3">
      <c r="A19" s="17" t="s">
        <v>115</v>
      </c>
      <c r="B19" s="16" t="s">
        <v>116</v>
      </c>
      <c r="C19" s="16" t="s">
        <v>70</v>
      </c>
      <c r="D19" s="27">
        <f t="shared" ref="D19:H19" si="8">D17*(1+D18)</f>
        <v>0.85</v>
      </c>
      <c r="E19" s="27">
        <f t="shared" si="8"/>
        <v>0.85</v>
      </c>
      <c r="F19" s="27">
        <f t="shared" si="8"/>
        <v>0.85</v>
      </c>
      <c r="G19" s="27">
        <f t="shared" si="8"/>
        <v>0.85</v>
      </c>
      <c r="H19" s="27">
        <f t="shared" si="8"/>
        <v>0.85</v>
      </c>
      <c r="I19" s="27">
        <f>I17*(1+I18)</f>
        <v>0</v>
      </c>
      <c r="J19" s="27">
        <f>J17*(1+J18)</f>
        <v>0.85</v>
      </c>
      <c r="K19" s="27">
        <f>K17*(1+K18)</f>
        <v>0.85</v>
      </c>
      <c r="N19" s="7" t="s">
        <v>117</v>
      </c>
    </row>
    <row r="20" spans="1:24" x14ac:dyDescent="0.3">
      <c r="A20" s="17" t="s">
        <v>96</v>
      </c>
      <c r="B20" s="16" t="s">
        <v>97</v>
      </c>
      <c r="C20" s="16" t="s">
        <v>118</v>
      </c>
      <c r="D20" s="16">
        <v>1.6</v>
      </c>
      <c r="E20" s="16">
        <v>1.6</v>
      </c>
      <c r="F20" s="16">
        <v>1.6</v>
      </c>
      <c r="G20" s="16">
        <v>1.6</v>
      </c>
      <c r="H20" s="16">
        <v>1.6</v>
      </c>
      <c r="I20" s="16">
        <v>0</v>
      </c>
      <c r="J20" s="16">
        <v>1.6</v>
      </c>
      <c r="K20" s="16">
        <v>1.6</v>
      </c>
      <c r="O20" t="s">
        <v>119</v>
      </c>
      <c r="P20" t="s">
        <v>73</v>
      </c>
      <c r="Q20" s="28">
        <f t="shared" ref="Q20:X20" si="9">Q9*D6+Q10*3.6</f>
        <v>73.599999999999994</v>
      </c>
      <c r="R20" s="28">
        <f t="shared" si="9"/>
        <v>79.251999999999995</v>
      </c>
      <c r="S20" s="28">
        <f t="shared" si="9"/>
        <v>73.599999999999994</v>
      </c>
      <c r="T20" s="28">
        <f t="shared" si="9"/>
        <v>79.251999999999995</v>
      </c>
      <c r="U20" s="28">
        <f t="shared" si="9"/>
        <v>73.599999999999994</v>
      </c>
      <c r="V20" s="28">
        <f t="shared" si="9"/>
        <v>73.599999999999994</v>
      </c>
      <c r="W20" s="28">
        <f t="shared" si="9"/>
        <v>73.599999999999994</v>
      </c>
      <c r="X20" s="28">
        <f t="shared" si="9"/>
        <v>87.619047619047606</v>
      </c>
    </row>
    <row r="21" spans="1:24" x14ac:dyDescent="0.3">
      <c r="A21" s="17" t="s">
        <v>101</v>
      </c>
      <c r="B21" s="16" t="s">
        <v>102</v>
      </c>
      <c r="C21" s="16" t="s">
        <v>120</v>
      </c>
      <c r="D21" s="16">
        <f>0.0027</f>
        <v>2.7000000000000001E-3</v>
      </c>
      <c r="E21" s="16">
        <v>0</v>
      </c>
      <c r="F21" s="16">
        <f t="shared" ref="F21:K21" si="10">0.0027</f>
        <v>2.7000000000000001E-3</v>
      </c>
      <c r="G21" s="16">
        <v>0</v>
      </c>
      <c r="H21" s="16">
        <f t="shared" si="10"/>
        <v>2.7000000000000001E-3</v>
      </c>
      <c r="I21" s="16">
        <f t="shared" si="10"/>
        <v>2.7000000000000001E-3</v>
      </c>
      <c r="J21" s="16">
        <f t="shared" si="10"/>
        <v>2.7000000000000001E-3</v>
      </c>
      <c r="K21" s="16">
        <f t="shared" si="10"/>
        <v>2.7000000000000001E-3</v>
      </c>
      <c r="O21" t="s">
        <v>121</v>
      </c>
      <c r="P21" t="s">
        <v>73</v>
      </c>
      <c r="Q21" s="28">
        <f t="shared" ref="Q21:X21" si="11">Q5*D12+Q6*3.6+Q7</f>
        <v>67</v>
      </c>
      <c r="R21" s="28">
        <f t="shared" si="11"/>
        <v>71.804199999999994</v>
      </c>
      <c r="S21" s="28">
        <f t="shared" si="11"/>
        <v>56.86666666666666</v>
      </c>
      <c r="T21" s="28">
        <f t="shared" si="11"/>
        <v>61.670866666666662</v>
      </c>
      <c r="U21" s="28">
        <f t="shared" si="11"/>
        <v>56.86666666666666</v>
      </c>
      <c r="V21" s="28">
        <f t="shared" si="11"/>
        <v>29.6</v>
      </c>
      <c r="W21" s="28">
        <f t="shared" si="11"/>
        <v>56.86666666666666</v>
      </c>
      <c r="X21" s="28">
        <f t="shared" si="11"/>
        <v>78.916190476190479</v>
      </c>
    </row>
    <row r="22" spans="1:24" x14ac:dyDescent="0.3">
      <c r="A22" s="17" t="s">
        <v>122</v>
      </c>
      <c r="B22" s="16" t="s">
        <v>123</v>
      </c>
      <c r="C22" s="16" t="s">
        <v>100</v>
      </c>
      <c r="D22" s="16">
        <v>0.182</v>
      </c>
      <c r="E22" s="16">
        <v>0.182</v>
      </c>
      <c r="F22" s="16">
        <v>0.182</v>
      </c>
      <c r="G22" s="16">
        <v>0.182</v>
      </c>
      <c r="H22" s="16">
        <v>0.182</v>
      </c>
      <c r="I22" s="16">
        <v>0.182</v>
      </c>
      <c r="J22" s="16">
        <v>0.182</v>
      </c>
      <c r="K22" s="16">
        <v>0.182</v>
      </c>
      <c r="O22" t="s">
        <v>124</v>
      </c>
      <c r="Q22" s="29">
        <f>Q21/Q20</f>
        <v>0.91032608695652184</v>
      </c>
      <c r="R22" s="29">
        <f t="shared" ref="R22:X22" si="12">R21/R20</f>
        <v>0.9060238227426437</v>
      </c>
      <c r="S22" s="29">
        <f t="shared" si="12"/>
        <v>0.77264492753623182</v>
      </c>
      <c r="T22" s="29">
        <f t="shared" si="12"/>
        <v>0.77816164471138471</v>
      </c>
      <c r="U22" s="29">
        <f t="shared" si="12"/>
        <v>0.77264492753623182</v>
      </c>
      <c r="V22" s="29">
        <f t="shared" si="12"/>
        <v>0.40217391304347833</v>
      </c>
      <c r="W22" s="29">
        <f t="shared" si="12"/>
        <v>0.77264492753623182</v>
      </c>
      <c r="X22" s="29">
        <f t="shared" si="12"/>
        <v>0.90067391304347844</v>
      </c>
    </row>
    <row r="24" spans="1:24" x14ac:dyDescent="0.3">
      <c r="N24" t="s">
        <v>125</v>
      </c>
      <c r="P24" t="s">
        <v>67</v>
      </c>
      <c r="Q24" s="30">
        <f>Q12+Q11+Q10</f>
        <v>0.182</v>
      </c>
      <c r="R24" s="30">
        <f t="shared" ref="R24:W24" si="13">R12+R11+R10</f>
        <v>1.752</v>
      </c>
      <c r="S24" s="30">
        <f t="shared" si="13"/>
        <v>0.35977777777777775</v>
      </c>
      <c r="T24" s="30">
        <f t="shared" si="13"/>
        <v>1.9297777777777778</v>
      </c>
      <c r="U24" s="30">
        <f t="shared" si="13"/>
        <v>0.35977777777777775</v>
      </c>
      <c r="V24" s="30">
        <f t="shared" si="13"/>
        <v>0.182</v>
      </c>
      <c r="W24" s="30">
        <f t="shared" si="13"/>
        <v>0.35977777777777775</v>
      </c>
      <c r="X24" s="30">
        <f>X12+X11+X10</f>
        <v>0.182</v>
      </c>
    </row>
    <row r="26" spans="1:24" x14ac:dyDescent="0.3">
      <c r="N26" s="13" t="s">
        <v>126</v>
      </c>
      <c r="O26" s="12" t="s">
        <v>127</v>
      </c>
      <c r="P26" s="12"/>
    </row>
    <row r="27" spans="1:24" x14ac:dyDescent="0.3">
      <c r="O27" s="31" t="s">
        <v>128</v>
      </c>
      <c r="P27" s="32" t="s">
        <v>129</v>
      </c>
      <c r="Q27" s="33">
        <f t="shared" ref="Q27:X27" si="14">D13</f>
        <v>0.25</v>
      </c>
      <c r="R27" s="33">
        <f t="shared" si="14"/>
        <v>0.25</v>
      </c>
      <c r="S27" s="33">
        <f t="shared" si="14"/>
        <v>0.25</v>
      </c>
      <c r="T27" s="33">
        <f t="shared" si="14"/>
        <v>0.25</v>
      </c>
      <c r="U27" s="33">
        <f t="shared" si="14"/>
        <v>0.25</v>
      </c>
      <c r="V27" s="33">
        <f t="shared" si="14"/>
        <v>0.25</v>
      </c>
      <c r="W27" s="33">
        <f t="shared" si="14"/>
        <v>0.25</v>
      </c>
      <c r="X27" s="33">
        <f t="shared" si="14"/>
        <v>0.21</v>
      </c>
    </row>
    <row r="29" spans="1:24" x14ac:dyDescent="0.3">
      <c r="N29" s="8" t="str">
        <f t="shared" ref="N29:X42" si="15">N4</f>
        <v>Exchange</v>
      </c>
      <c r="O29" s="8" t="str">
        <f t="shared" si="15"/>
        <v>Symbol</v>
      </c>
      <c r="P29" s="8" t="str">
        <f t="shared" si="15"/>
        <v>Unit</v>
      </c>
      <c r="Q29" s="8" t="str">
        <f t="shared" si="15"/>
        <v>WP-S</v>
      </c>
      <c r="R29" s="8" t="str">
        <f t="shared" si="15"/>
        <v>WP-E</v>
      </c>
      <c r="S29" s="8" t="str">
        <f t="shared" si="15"/>
        <v>GW-S</v>
      </c>
      <c r="T29" s="8" t="str">
        <f t="shared" si="15"/>
        <v>GW-E</v>
      </c>
      <c r="U29" s="8" t="str">
        <f t="shared" si="15"/>
        <v>LR-S</v>
      </c>
      <c r="V29" s="8" t="str">
        <f t="shared" si="15"/>
        <v>LR-M</v>
      </c>
      <c r="W29" s="8" t="str">
        <f t="shared" si="15"/>
        <v>WL-S</v>
      </c>
      <c r="X29" s="8" t="str">
        <f t="shared" si="15"/>
        <v>WP-S-II</v>
      </c>
    </row>
    <row r="30" spans="1:24" x14ac:dyDescent="0.3">
      <c r="N30" s="17" t="str">
        <f t="shared" si="15"/>
        <v>Biochar produced, dry</v>
      </c>
      <c r="O30" s="16" t="str">
        <f t="shared" si="15"/>
        <v>m_bc_dry</v>
      </c>
      <c r="P30" s="16" t="str">
        <f t="shared" si="15"/>
        <v>kg</v>
      </c>
      <c r="Q30" s="21">
        <f t="shared" ref="Q30:X32" si="16">Q5*Q$27</f>
        <v>0.25</v>
      </c>
      <c r="R30" s="21">
        <f t="shared" si="16"/>
        <v>0.25</v>
      </c>
      <c r="S30" s="21">
        <f t="shared" si="16"/>
        <v>0.25</v>
      </c>
      <c r="T30" s="21">
        <f t="shared" si="16"/>
        <v>0.25</v>
      </c>
      <c r="U30" s="21">
        <f t="shared" si="16"/>
        <v>0.25</v>
      </c>
      <c r="V30" s="21">
        <f t="shared" si="16"/>
        <v>0.25</v>
      </c>
      <c r="W30" s="21">
        <f t="shared" si="16"/>
        <v>0.25</v>
      </c>
      <c r="X30" s="21">
        <f t="shared" si="16"/>
        <v>0.21</v>
      </c>
    </row>
    <row r="31" spans="1:24" x14ac:dyDescent="0.3">
      <c r="N31" s="17" t="str">
        <f t="shared" si="15"/>
        <v>Electricity produced</v>
      </c>
      <c r="O31" s="16" t="str">
        <f t="shared" si="15"/>
        <v>o_e</v>
      </c>
      <c r="P31" s="16" t="str">
        <f t="shared" si="15"/>
        <v>kWh</v>
      </c>
      <c r="Q31" s="21">
        <f t="shared" si="16"/>
        <v>0</v>
      </c>
      <c r="R31" s="21">
        <f t="shared" si="16"/>
        <v>0</v>
      </c>
      <c r="S31" s="21">
        <f t="shared" si="16"/>
        <v>0</v>
      </c>
      <c r="T31" s="21">
        <f t="shared" si="16"/>
        <v>0</v>
      </c>
      <c r="U31" s="21">
        <f t="shared" si="16"/>
        <v>0</v>
      </c>
      <c r="V31" s="21">
        <f t="shared" si="16"/>
        <v>0</v>
      </c>
      <c r="W31" s="21">
        <f t="shared" si="16"/>
        <v>0</v>
      </c>
      <c r="X31" s="21">
        <f t="shared" si="16"/>
        <v>0</v>
      </c>
    </row>
    <row r="32" spans="1:24" x14ac:dyDescent="0.3">
      <c r="N32" s="17" t="str">
        <f t="shared" si="15"/>
        <v>District heat produced</v>
      </c>
      <c r="O32" s="16" t="str">
        <f t="shared" si="15"/>
        <v>o_dh</v>
      </c>
      <c r="P32" s="16" t="str">
        <f t="shared" si="15"/>
        <v>MJ</v>
      </c>
      <c r="Q32" s="21">
        <f t="shared" si="16"/>
        <v>9.3499999999999979</v>
      </c>
      <c r="R32" s="21">
        <f t="shared" si="16"/>
        <v>10.551049999999998</v>
      </c>
      <c r="S32" s="21">
        <f t="shared" si="16"/>
        <v>6.8166666666666647</v>
      </c>
      <c r="T32" s="21">
        <f t="shared" si="16"/>
        <v>8.017716666666665</v>
      </c>
      <c r="U32" s="21">
        <f t="shared" si="16"/>
        <v>6.8166666666666647</v>
      </c>
      <c r="V32" s="21">
        <f t="shared" si="16"/>
        <v>0</v>
      </c>
      <c r="W32" s="21">
        <f t="shared" si="16"/>
        <v>6.8166666666666647</v>
      </c>
      <c r="X32" s="21">
        <f t="shared" si="16"/>
        <v>10.356400000000001</v>
      </c>
    </row>
    <row r="33" spans="14:24" x14ac:dyDescent="0.3">
      <c r="Q33" s="18"/>
      <c r="R33" s="18"/>
      <c r="S33" s="18"/>
      <c r="T33" s="18"/>
      <c r="U33" s="18"/>
      <c r="V33" s="18"/>
      <c r="W33" s="18"/>
      <c r="X33" s="18"/>
    </row>
    <row r="34" spans="14:24" x14ac:dyDescent="0.3">
      <c r="N34" s="17" t="str">
        <f t="shared" si="15"/>
        <v>Biomass consumed, dry</v>
      </c>
      <c r="O34" s="16" t="str">
        <f t="shared" si="15"/>
        <v>m_bio_dry</v>
      </c>
      <c r="P34" s="16" t="str">
        <f t="shared" si="15"/>
        <v>kg</v>
      </c>
      <c r="Q34" s="18">
        <f t="shared" ref="Q34:X39" si="17">Q9*Q$27</f>
        <v>1</v>
      </c>
      <c r="R34" s="18">
        <f t="shared" si="17"/>
        <v>1</v>
      </c>
      <c r="S34" s="18">
        <f t="shared" si="17"/>
        <v>1</v>
      </c>
      <c r="T34" s="18">
        <f t="shared" si="17"/>
        <v>1</v>
      </c>
      <c r="U34" s="18">
        <f t="shared" si="17"/>
        <v>1</v>
      </c>
      <c r="V34" s="18">
        <f t="shared" si="17"/>
        <v>1</v>
      </c>
      <c r="W34" s="18">
        <f t="shared" si="17"/>
        <v>1</v>
      </c>
      <c r="X34" s="18">
        <f t="shared" si="17"/>
        <v>1</v>
      </c>
    </row>
    <row r="35" spans="14:24" x14ac:dyDescent="0.3">
      <c r="N35" s="17" t="str">
        <f t="shared" si="15"/>
        <v>Process electricity, heating</v>
      </c>
      <c r="O35" s="16" t="str">
        <f t="shared" si="15"/>
        <v>i_e</v>
      </c>
      <c r="P35" s="16" t="str">
        <f t="shared" si="15"/>
        <v>kWh</v>
      </c>
      <c r="Q35" s="21">
        <f t="shared" si="17"/>
        <v>0</v>
      </c>
      <c r="R35" s="21">
        <f t="shared" si="17"/>
        <v>0.39250000000000002</v>
      </c>
      <c r="S35" s="21">
        <f t="shared" si="17"/>
        <v>0</v>
      </c>
      <c r="T35" s="21">
        <f t="shared" si="17"/>
        <v>0.39250000000000002</v>
      </c>
      <c r="U35" s="21">
        <f t="shared" si="17"/>
        <v>0</v>
      </c>
      <c r="V35" s="21">
        <f t="shared" si="17"/>
        <v>0</v>
      </c>
      <c r="W35" s="21">
        <f t="shared" si="17"/>
        <v>0</v>
      </c>
      <c r="X35" s="21">
        <f t="shared" si="17"/>
        <v>0</v>
      </c>
    </row>
    <row r="36" spans="14:24" x14ac:dyDescent="0.3">
      <c r="N36" s="17" t="str">
        <f t="shared" si="15"/>
        <v>Process electricity, operation</v>
      </c>
      <c r="O36" s="16" t="str">
        <f t="shared" si="15"/>
        <v>i_e,p</v>
      </c>
      <c r="P36" s="16" t="str">
        <f t="shared" si="15"/>
        <v>kWh</v>
      </c>
      <c r="Q36" s="21">
        <f t="shared" si="17"/>
        <v>4.5499999999999999E-2</v>
      </c>
      <c r="R36" s="21">
        <f t="shared" si="17"/>
        <v>4.5499999999999999E-2</v>
      </c>
      <c r="S36" s="21">
        <f t="shared" si="17"/>
        <v>4.5499999999999999E-2</v>
      </c>
      <c r="T36" s="21">
        <f t="shared" si="17"/>
        <v>4.5499999999999999E-2</v>
      </c>
      <c r="U36" s="21">
        <f t="shared" si="17"/>
        <v>4.5499999999999999E-2</v>
      </c>
      <c r="V36" s="21">
        <f t="shared" si="17"/>
        <v>4.5499999999999999E-2</v>
      </c>
      <c r="W36" s="21">
        <f t="shared" si="17"/>
        <v>4.5499999999999999E-2</v>
      </c>
      <c r="X36" s="21">
        <f t="shared" si="17"/>
        <v>3.8219999999999997E-2</v>
      </c>
    </row>
    <row r="37" spans="14:24" x14ac:dyDescent="0.3">
      <c r="N37" s="17" t="str">
        <f t="shared" si="15"/>
        <v>Drying electricity, drying</v>
      </c>
      <c r="O37" s="16" t="str">
        <f t="shared" si="15"/>
        <v>i_e,d</v>
      </c>
      <c r="P37" s="16" t="str">
        <f t="shared" si="15"/>
        <v>kWh</v>
      </c>
      <c r="Q37" s="34">
        <f t="shared" si="17"/>
        <v>0</v>
      </c>
      <c r="R37" s="34">
        <f t="shared" si="17"/>
        <v>0</v>
      </c>
      <c r="S37" s="34">
        <f t="shared" si="17"/>
        <v>4.4444444444444446E-2</v>
      </c>
      <c r="T37" s="34">
        <f t="shared" si="17"/>
        <v>4.4444444444444446E-2</v>
      </c>
      <c r="U37" s="34">
        <f t="shared" si="17"/>
        <v>4.4444444444444446E-2</v>
      </c>
      <c r="V37" s="34">
        <f t="shared" si="17"/>
        <v>0</v>
      </c>
      <c r="W37" s="34">
        <f t="shared" si="17"/>
        <v>4.4444444444444446E-2</v>
      </c>
      <c r="X37" s="34">
        <f t="shared" si="17"/>
        <v>0</v>
      </c>
    </row>
    <row r="38" spans="14:24" x14ac:dyDescent="0.3">
      <c r="N38" s="17" t="str">
        <f t="shared" si="15"/>
        <v>Quenching water</v>
      </c>
      <c r="O38" s="16" t="str">
        <f t="shared" si="15"/>
        <v>q_w</v>
      </c>
      <c r="P38" s="16" t="str">
        <f t="shared" si="15"/>
        <v>kg</v>
      </c>
      <c r="Q38" s="21">
        <f t="shared" si="17"/>
        <v>0.4</v>
      </c>
      <c r="R38" s="21">
        <f t="shared" si="17"/>
        <v>0.4</v>
      </c>
      <c r="S38" s="21">
        <f t="shared" si="17"/>
        <v>0.4</v>
      </c>
      <c r="T38" s="21">
        <f t="shared" si="17"/>
        <v>0.4</v>
      </c>
      <c r="U38" s="21">
        <f t="shared" si="17"/>
        <v>0.4</v>
      </c>
      <c r="V38" s="21">
        <f t="shared" si="17"/>
        <v>0</v>
      </c>
      <c r="W38" s="21">
        <f t="shared" si="17"/>
        <v>0.4</v>
      </c>
      <c r="X38" s="21">
        <f t="shared" si="17"/>
        <v>0.33600000000000002</v>
      </c>
    </row>
    <row r="39" spans="14:24" x14ac:dyDescent="0.3">
      <c r="N39" s="17" t="str">
        <f t="shared" si="15"/>
        <v>Start-up LPG fuel</v>
      </c>
      <c r="O39" s="16" t="str">
        <f t="shared" si="15"/>
        <v>i_f</v>
      </c>
      <c r="P39" s="16" t="str">
        <f t="shared" si="15"/>
        <v>kg</v>
      </c>
      <c r="Q39" s="22">
        <f t="shared" si="17"/>
        <v>6.7500000000000004E-4</v>
      </c>
      <c r="R39" s="22">
        <f t="shared" si="17"/>
        <v>0</v>
      </c>
      <c r="S39" s="22">
        <f t="shared" si="17"/>
        <v>6.7500000000000004E-4</v>
      </c>
      <c r="T39" s="22">
        <f t="shared" si="17"/>
        <v>0</v>
      </c>
      <c r="U39" s="22">
        <f t="shared" si="17"/>
        <v>6.7500000000000004E-4</v>
      </c>
      <c r="V39" s="22">
        <f t="shared" si="17"/>
        <v>6.7500000000000004E-4</v>
      </c>
      <c r="W39" s="22">
        <f t="shared" si="17"/>
        <v>6.7500000000000004E-4</v>
      </c>
      <c r="X39" s="22">
        <f t="shared" si="17"/>
        <v>5.6700000000000001E-4</v>
      </c>
    </row>
    <row r="40" spans="14:24" x14ac:dyDescent="0.3">
      <c r="P40" s="16"/>
      <c r="Q40" s="18"/>
      <c r="R40" s="18"/>
      <c r="S40" s="18"/>
      <c r="T40" s="18"/>
      <c r="U40" s="18"/>
      <c r="V40" s="18"/>
      <c r="W40" s="18"/>
    </row>
    <row r="41" spans="14:24" x14ac:dyDescent="0.3">
      <c r="N41" s="17" t="str">
        <f t="shared" si="15"/>
        <v>M&amp;D of reactor</v>
      </c>
      <c r="O41" s="16" t="str">
        <f t="shared" si="15"/>
        <v>md</v>
      </c>
      <c r="P41" s="16" t="str">
        <f t="shared" si="15"/>
        <v>unit</v>
      </c>
      <c r="Q41" s="18">
        <f t="shared" ref="Q41:X42" si="18">Q16*Q$27</f>
        <v>0</v>
      </c>
      <c r="R41" s="18">
        <f t="shared" si="18"/>
        <v>0</v>
      </c>
      <c r="S41" s="18">
        <f t="shared" si="18"/>
        <v>0</v>
      </c>
      <c r="T41" s="18">
        <f t="shared" si="18"/>
        <v>0</v>
      </c>
      <c r="U41" s="18">
        <f t="shared" si="18"/>
        <v>0</v>
      </c>
      <c r="V41" s="18">
        <f t="shared" si="18"/>
        <v>0</v>
      </c>
      <c r="W41" s="18">
        <f t="shared" si="18"/>
        <v>0</v>
      </c>
      <c r="X41">
        <f t="shared" si="18"/>
        <v>0</v>
      </c>
    </row>
    <row r="42" spans="14:24" x14ac:dyDescent="0.3">
      <c r="N42" s="17" t="str">
        <f t="shared" si="15"/>
        <v>Ash to disposal</v>
      </c>
      <c r="O42" s="16" t="str">
        <f t="shared" si="15"/>
        <v>ash</v>
      </c>
      <c r="P42" s="16" t="str">
        <f t="shared" si="15"/>
        <v>kg</v>
      </c>
      <c r="Q42" s="22">
        <f t="shared" si="18"/>
        <v>2.5000000000000001E-4</v>
      </c>
      <c r="R42" s="22">
        <f t="shared" si="18"/>
        <v>2.5000000000000001E-4</v>
      </c>
      <c r="S42" s="22">
        <f t="shared" si="18"/>
        <v>2.5000000000000001E-4</v>
      </c>
      <c r="T42" s="22">
        <f t="shared" si="18"/>
        <v>2.5000000000000001E-4</v>
      </c>
      <c r="U42" s="22">
        <f t="shared" si="18"/>
        <v>2.5000000000000001E-4</v>
      </c>
      <c r="V42" s="22">
        <f t="shared" si="18"/>
        <v>2.5000000000000001E-4</v>
      </c>
      <c r="W42" s="22">
        <f t="shared" si="18"/>
        <v>2.5000000000000001E-4</v>
      </c>
      <c r="X42" s="22">
        <f t="shared" si="18"/>
        <v>2.5000000000000001E-4</v>
      </c>
    </row>
  </sheetData>
  <mergeCells count="2">
    <mergeCell ref="D3:J3"/>
    <mergeCell ref="Q3:W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info</vt:lpstr>
      <vt:lpstr>data-plant</vt:lpstr>
      <vt:lpstr>data-lci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2021-12-16T12:17:40Z</dcterms:modified>
</cp:coreProperties>
</file>